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i\Desktop\LDF\"/>
    </mc:Choice>
  </mc:AlternateContent>
  <bookViews>
    <workbookView xWindow="0" yWindow="0" windowWidth="20490" windowHeight="7755"/>
  </bookViews>
  <sheets>
    <sheet name="Analitico de la Deuda y otros P" sheetId="1" r:id="rId1"/>
  </sheets>
  <calcPr calcId="152511"/>
</workbook>
</file>

<file path=xl/calcChain.xml><?xml version="1.0" encoding="utf-8"?>
<calcChain xmlns="http://schemas.openxmlformats.org/spreadsheetml/2006/main">
  <c r="I68" i="1" l="1"/>
  <c r="I69" i="1"/>
  <c r="I67" i="1"/>
  <c r="I66" i="1"/>
  <c r="I65" i="1"/>
  <c r="I10" i="1"/>
  <c r="G29" i="1"/>
  <c r="G28" i="1" s="1"/>
  <c r="G12" i="1"/>
  <c r="G11" i="1" s="1"/>
  <c r="E71" i="1"/>
  <c r="E64" i="1"/>
  <c r="E62" i="1"/>
  <c r="E29" i="1"/>
  <c r="E28" i="1" s="1"/>
  <c r="E23" i="1"/>
  <c r="E18" i="1"/>
  <c r="E12" i="1"/>
  <c r="G10" i="1" l="1"/>
  <c r="E11" i="1"/>
  <c r="G64" i="1" l="1"/>
  <c r="I16" i="1"/>
  <c r="I15" i="1"/>
  <c r="I14" i="1"/>
  <c r="I13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K71" i="1"/>
  <c r="I71" i="1"/>
  <c r="H71" i="1"/>
  <c r="G71" i="1"/>
  <c r="F71" i="1"/>
  <c r="K64" i="1"/>
  <c r="J64" i="1"/>
  <c r="H64" i="1"/>
  <c r="F64" i="1"/>
  <c r="K55" i="1"/>
  <c r="J55" i="1"/>
  <c r="I55" i="1"/>
  <c r="H55" i="1"/>
  <c r="G55" i="1"/>
  <c r="F55" i="1"/>
  <c r="E55" i="1"/>
  <c r="K50" i="1"/>
  <c r="J50" i="1"/>
  <c r="I50" i="1"/>
  <c r="H50" i="1"/>
  <c r="G50" i="1"/>
  <c r="F50" i="1"/>
  <c r="F28" i="1" s="1"/>
  <c r="E50" i="1"/>
  <c r="H29" i="1"/>
  <c r="F29" i="1"/>
  <c r="K23" i="1"/>
  <c r="J23" i="1"/>
  <c r="I23" i="1"/>
  <c r="H23" i="1"/>
  <c r="G23" i="1"/>
  <c r="F23" i="1"/>
  <c r="K18" i="1"/>
  <c r="J18" i="1"/>
  <c r="I18" i="1"/>
  <c r="H18" i="1"/>
  <c r="G18" i="1"/>
  <c r="F18" i="1"/>
  <c r="K12" i="1"/>
  <c r="H12" i="1"/>
  <c r="F12" i="1"/>
  <c r="J73" i="1"/>
  <c r="J76" i="1"/>
  <c r="J78" i="1"/>
  <c r="J75" i="1"/>
  <c r="J79" i="1"/>
  <c r="J77" i="1"/>
  <c r="J74" i="1"/>
  <c r="H11" i="1" l="1"/>
  <c r="H10" i="1" s="1"/>
  <c r="H62" i="1" s="1"/>
  <c r="K11" i="1"/>
  <c r="F11" i="1"/>
  <c r="F10" i="1" s="1"/>
  <c r="F62" i="1" s="1"/>
  <c r="H28" i="1"/>
  <c r="I64" i="1"/>
  <c r="J71" i="1"/>
  <c r="K29" i="1"/>
  <c r="K28" i="1" s="1"/>
  <c r="J29" i="1"/>
  <c r="J28" i="1" s="1"/>
  <c r="J12" i="1"/>
  <c r="J11" i="1" s="1"/>
  <c r="E10" i="1"/>
  <c r="K10" i="1" l="1"/>
  <c r="K62" i="1" s="1"/>
  <c r="J10" i="1"/>
  <c r="J62" i="1" s="1"/>
  <c r="I12" i="1"/>
  <c r="I11" i="1" s="1"/>
  <c r="G62" i="1"/>
  <c r="I29" i="1"/>
  <c r="I28" i="1" s="1"/>
  <c r="I62" i="1" l="1"/>
</calcChain>
</file>

<file path=xl/sharedStrings.xml><?xml version="1.0" encoding="utf-8"?>
<sst xmlns="http://schemas.openxmlformats.org/spreadsheetml/2006/main" count="101" uniqueCount="77">
  <si>
    <t>Informe Analítico de la Deuda Pública y Otros Pasivos - LDF</t>
  </si>
  <si>
    <t>SECRETARÍA DE LA HACIENDA PÚBLICA</t>
  </si>
  <si>
    <t>Del 1 de Abril al 30 de Junio de 2021 (b)</t>
  </si>
  <si>
    <t>(PESOS)</t>
  </si>
  <si>
    <t>Denominación de la Deuda Pública y Otros Pasivos (c)</t>
  </si>
  <si>
    <t>Saldo al 31 de Marzo de 2021 (d)</t>
  </si>
  <si>
    <t>Disposiciones del Periodo (e)</t>
  </si>
  <si>
    <t>Amortizaciones del Periodo (f)</t>
  </si>
  <si>
    <t>Revaluaciones, Reclasificaciones y Otros Ajustes (g)</t>
  </si>
  <si>
    <t>Saldo Final del Periodo (h)
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</si>
  <si>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</si>
  <si>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</si>
  <si>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</si>
  <si>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</si>
  <si>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</si>
  <si>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Banorte</t>
  </si>
  <si>
    <t>Santander</t>
  </si>
  <si>
    <t>Scotiabank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</si>
  <si>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</si>
  <si>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</si>
  <si>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</si>
  <si>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</si>
  <si>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</si>
  <si>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</si>
  <si>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</si>
  <si>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</si>
  <si>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</si>
  <si>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</si>
  <si>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Bancomer</t>
  </si>
  <si>
    <t>Banobras</t>
  </si>
  <si>
    <t>Banamex</t>
  </si>
  <si>
    <t>BanBajio</t>
  </si>
  <si>
    <t>b2) Títulos y Valores</t>
  </si>
  <si>
    <t>b3) Arrendamientos Financieros</t>
  </si>
  <si>
    <t>A.Arrendamiento Financiero</t>
  </si>
  <si>
    <t>B. Arrendamiento Financiero</t>
  </si>
  <si>
    <t>C.Arrendamiento Financiero</t>
  </si>
  <si>
    <t>2. Otros Pasivos</t>
  </si>
  <si>
    <t>3. Total de la Deuda Pública y Otros Pasivos (3=1+2)</t>
  </si>
  <si>
    <t>4. Deuda Contingente 1 (informativo)</t>
  </si>
  <si>
    <t>SIAPA 1,074 mdp</t>
  </si>
  <si>
    <t xml:space="preserve">SIAPA 800 mdp </t>
  </si>
  <si>
    <t xml:space="preserve">SIAPA 1,200 mdp </t>
  </si>
  <si>
    <t>LCGM*</t>
  </si>
  <si>
    <t>Municipios</t>
  </si>
  <si>
    <t>5. Valor de Instrumentos Bono Cupón Cero 2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</si>
  <si>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</si>
  <si>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</si>
  <si>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*</t>
  </si>
  <si>
    <t>Es la Deuda de los Municpios que se encuentran bajo el programa de la Línea de Crédito Global Municipal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</si>
  <si>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</si>
  <si>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</si>
  <si>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</si>
  <si>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</si>
  <si>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</si>
  <si>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</si>
  <si>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</si>
  <si>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 (m)</t>
  </si>
  <si>
    <t>(n)</t>
  </si>
  <si>
    <t>(o)</t>
  </si>
  <si>
    <t>(p)</t>
  </si>
  <si>
    <t>6. Obligaciones a Corto Plazo (Informativo)</t>
  </si>
  <si>
    <t>Banorte 800 mdp</t>
  </si>
  <si>
    <t>Hasta 365 días</t>
  </si>
  <si>
    <t>TIIE a 28 días + 0.75%</t>
  </si>
  <si>
    <t>Santander 200 mdp</t>
  </si>
  <si>
    <t>TIIE a 28 días + 0.80%</t>
  </si>
  <si>
    <t xml:space="preserve">Santander 300 mdp Cadena </t>
  </si>
  <si>
    <t>NAFIN +2.00%</t>
  </si>
  <si>
    <t>Banorte 200 mdp</t>
  </si>
  <si>
    <t>Hasta 199 días</t>
  </si>
  <si>
    <t>TIIE a 28 días + 0.90%</t>
  </si>
  <si>
    <t>Scotiabank 200 mdp</t>
  </si>
  <si>
    <t>TIIE a 28 días + 0.94%</t>
  </si>
  <si>
    <r>
      <rPr>
        <b/>
        <sz val="11"/>
        <color rgb="FF000000"/>
        <rFont val="Calibri"/>
        <family val="2"/>
      </rPr>
      <t>FUENTE</t>
    </r>
    <r>
      <rPr>
        <sz val="11"/>
        <color rgb="FF000000"/>
        <rFont val="Calibri"/>
        <family val="2"/>
      </rPr>
      <t>: Elaboración propia con datos de la Dirección de Deuda Pública y Control de Obligaciones Institucionales</t>
    </r>
  </si>
  <si>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>Elaborado de acuerdo a los Criterios para la elaboración y presentación homogénea de la información financiera y de los formatos a que hace referencia la Ley de Disciplina Financiera de las Entidades Federativas y los Municipios. CONAC</t>
    </r>
  </si>
  <si>
    <t xml:space="preserve">Durante el 2do Trimestre 2021 se realizó el Refinanciamiento del Municipio de Puerto Vallarta que forma parte de la LCGM realizando un prepago de $15,260,000.00 que se considera en el saldo final dado que no se cuenta con espacio para Refinanciamentos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</si>
</sst>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10000"/>
      <name val="Calibri"/>
      <family val="2"/>
    </font>
    <font>
      <sz val="11"/>
      <color rgb="FF010000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1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3" fontId="5" fillId="0" borderId="5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5" xfId="0" applyFont="1" applyBorder="1" applyAlignment="1">
      <alignment wrapText="1"/>
    </xf>
    <xf numFmtId="3" fontId="6" fillId="0" borderId="5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3" fontId="6" fillId="0" borderId="5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8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3" fontId="8" fillId="0" borderId="8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4" fontId="6" fillId="0" borderId="12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4" fontId="6" fillId="0" borderId="14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/>
    <xf numFmtId="43" fontId="6" fillId="0" borderId="5" xfId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0" xfId="0" applyFont="1" applyAlignment="1"/>
    <xf numFmtId="0" fontId="3" fillId="0" borderId="5" xfId="0" applyFont="1" applyBorder="1"/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 wrapText="1"/>
    </xf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4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3</xdr:row>
      <xdr:rowOff>123825</xdr:rowOff>
    </xdr:from>
    <xdr:ext cx="2647950" cy="5429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"/>
  <sheetViews>
    <sheetView showGridLines="0" tabSelected="1" zoomScale="55" zoomScaleNormal="55" workbookViewId="0">
      <selection activeCell="D14" sqref="D14"/>
    </sheetView>
  </sheetViews>
  <sheetFormatPr baseColWidth="10" defaultColWidth="14.42578125" defaultRowHeight="15.75" customHeight="1" x14ac:dyDescent="0.2"/>
  <cols>
    <col min="2" max="2" width="13.42578125" customWidth="1"/>
    <col min="3" max="3" width="16.85546875" customWidth="1"/>
    <col min="4" max="4" width="32.7109375" customWidth="1"/>
    <col min="5" max="5" width="27.7109375" customWidth="1"/>
    <col min="6" max="6" width="23.140625" customWidth="1"/>
    <col min="7" max="7" width="24.5703125" customWidth="1"/>
    <col min="8" max="8" width="34.5703125" customWidth="1"/>
    <col min="9" max="9" width="33.42578125" customWidth="1"/>
    <col min="10" max="10" width="29.28515625" customWidth="1"/>
    <col min="11" max="11" width="37.5703125" customWidth="1"/>
  </cols>
  <sheetData>
    <row r="1" spans="1:13" ht="12.75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4"/>
    </row>
    <row r="2" spans="1:13" ht="15.75" customHeight="1" x14ac:dyDescent="0.25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5"/>
    </row>
    <row r="3" spans="1:13" ht="15.75" customHeight="1" x14ac:dyDescent="0.25">
      <c r="A3" s="6"/>
      <c r="B3" s="7"/>
      <c r="C3" s="7"/>
      <c r="D3" s="7"/>
      <c r="E3" s="8"/>
      <c r="F3" s="8"/>
      <c r="G3" s="8"/>
      <c r="H3" s="8"/>
      <c r="I3" s="8"/>
      <c r="J3" s="8"/>
      <c r="K3" s="9"/>
      <c r="L3" s="5"/>
    </row>
    <row r="4" spans="1:13" ht="15.75" customHeight="1" x14ac:dyDescent="0.2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4"/>
      <c r="L4" s="5"/>
    </row>
    <row r="5" spans="1:13" ht="15.75" customHeight="1" x14ac:dyDescent="0.25">
      <c r="A5" s="59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1"/>
      <c r="L5" s="5"/>
    </row>
    <row r="6" spans="1:13" ht="15.75" customHeight="1" x14ac:dyDescent="0.25">
      <c r="A6" s="59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1"/>
      <c r="L6" s="5"/>
    </row>
    <row r="7" spans="1:13" ht="15.75" customHeight="1" x14ac:dyDescent="0.25">
      <c r="A7" s="65" t="s">
        <v>3</v>
      </c>
      <c r="B7" s="66"/>
      <c r="C7" s="66"/>
      <c r="D7" s="66"/>
      <c r="E7" s="66"/>
      <c r="F7" s="66"/>
      <c r="G7" s="66"/>
      <c r="H7" s="66"/>
      <c r="I7" s="66"/>
      <c r="J7" s="66"/>
      <c r="K7" s="67"/>
      <c r="L7" s="5"/>
    </row>
    <row r="8" spans="1:13" ht="30" x14ac:dyDescent="0.25">
      <c r="A8" s="68" t="s">
        <v>4</v>
      </c>
      <c r="B8" s="69"/>
      <c r="C8" s="69"/>
      <c r="D8" s="70"/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5"/>
    </row>
    <row r="9" spans="1:13" ht="15.75" customHeight="1" x14ac:dyDescent="0.25">
      <c r="A9" s="11"/>
      <c r="B9" s="5"/>
      <c r="C9" s="5"/>
      <c r="D9" s="12"/>
      <c r="E9" s="13"/>
      <c r="F9" s="13"/>
      <c r="G9" s="13"/>
      <c r="H9" s="13"/>
      <c r="I9" s="13"/>
      <c r="J9" s="13"/>
      <c r="K9" s="13"/>
      <c r="L9" s="5"/>
    </row>
    <row r="10" spans="1:13" ht="15.75" customHeight="1" x14ac:dyDescent="0.25">
      <c r="A10" s="71" t="s">
        <v>12</v>
      </c>
      <c r="B10" s="60"/>
      <c r="C10" s="15"/>
      <c r="D10" s="12"/>
      <c r="E10" s="16">
        <f>E11+E28</f>
        <v>27480622846.230003</v>
      </c>
      <c r="F10" s="16">
        <f t="shared" ref="F10:K10" si="0">F11+F28</f>
        <v>250000000</v>
      </c>
      <c r="G10" s="16">
        <f>G11+G28</f>
        <v>378582011.87999904</v>
      </c>
      <c r="H10" s="16">
        <f t="shared" si="0"/>
        <v>0</v>
      </c>
      <c r="I10" s="16">
        <f>I11+I28</f>
        <v>27352040834.349998</v>
      </c>
      <c r="J10" s="16">
        <f t="shared" si="0"/>
        <v>345852294.85999972</v>
      </c>
      <c r="K10" s="16">
        <f t="shared" si="0"/>
        <v>561893.94999999995</v>
      </c>
      <c r="L10" s="5"/>
      <c r="M10" s="57"/>
    </row>
    <row r="11" spans="1:13" ht="15.75" customHeight="1" x14ac:dyDescent="0.25">
      <c r="A11" s="11"/>
      <c r="B11" s="72" t="s">
        <v>13</v>
      </c>
      <c r="C11" s="60"/>
      <c r="D11" s="12"/>
      <c r="E11" s="16">
        <f>E12+E18+E23</f>
        <v>311111119.25</v>
      </c>
      <c r="F11" s="16">
        <f t="shared" ref="F11:K11" si="1">F12+F18+F23</f>
        <v>0</v>
      </c>
      <c r="G11" s="16">
        <f>G12+G18+G23</f>
        <v>311111119.24999905</v>
      </c>
      <c r="H11" s="16">
        <f t="shared" si="1"/>
        <v>0</v>
      </c>
      <c r="I11" s="16">
        <f t="shared" si="1"/>
        <v>9.9837779998779297E-7</v>
      </c>
      <c r="J11" s="16">
        <f t="shared" si="1"/>
        <v>2179801.88</v>
      </c>
      <c r="K11" s="16">
        <f t="shared" si="1"/>
        <v>0</v>
      </c>
      <c r="L11" s="5"/>
    </row>
    <row r="12" spans="1:13" ht="15.75" customHeight="1" x14ac:dyDescent="0.25">
      <c r="A12" s="11"/>
      <c r="B12" s="5"/>
      <c r="C12" s="73" t="s">
        <v>14</v>
      </c>
      <c r="D12" s="61"/>
      <c r="E12" s="16">
        <f>SUM(E13:E16)</f>
        <v>311111119.25</v>
      </c>
      <c r="F12" s="16">
        <f t="shared" ref="F12:K12" si="2">SUM(F13:F16)</f>
        <v>0</v>
      </c>
      <c r="G12" s="16">
        <f>SUM(G13:G16)</f>
        <v>311111119.24999905</v>
      </c>
      <c r="H12" s="16">
        <f t="shared" si="2"/>
        <v>0</v>
      </c>
      <c r="I12" s="16">
        <f t="shared" si="2"/>
        <v>9.9837779998779297E-7</v>
      </c>
      <c r="J12" s="16">
        <f t="shared" si="2"/>
        <v>2179801.88</v>
      </c>
      <c r="K12" s="16">
        <f t="shared" si="2"/>
        <v>0</v>
      </c>
      <c r="L12" s="5"/>
    </row>
    <row r="13" spans="1:13" ht="15.75" customHeight="1" x14ac:dyDescent="0.25">
      <c r="A13" s="11"/>
      <c r="B13" s="5"/>
      <c r="C13" s="5"/>
      <c r="D13" s="19" t="s">
        <v>15</v>
      </c>
      <c r="E13" s="20">
        <v>88888896</v>
      </c>
      <c r="F13" s="20">
        <v>0</v>
      </c>
      <c r="G13" s="20">
        <v>88888896</v>
      </c>
      <c r="H13" s="20">
        <v>0</v>
      </c>
      <c r="I13" s="20">
        <f>E13+F13-G13+H13</f>
        <v>0</v>
      </c>
      <c r="J13" s="20">
        <v>323395.09000000003</v>
      </c>
      <c r="K13" s="20">
        <v>0</v>
      </c>
      <c r="L13" s="5"/>
    </row>
    <row r="14" spans="1:13" ht="15.75" customHeight="1" x14ac:dyDescent="0.25">
      <c r="A14" s="11"/>
      <c r="B14" s="5"/>
      <c r="C14" s="5"/>
      <c r="D14" s="19" t="s">
        <v>16</v>
      </c>
      <c r="E14" s="20">
        <v>22222222.239999998</v>
      </c>
      <c r="F14" s="20">
        <v>0</v>
      </c>
      <c r="G14" s="20">
        <v>22222222.239999998</v>
      </c>
      <c r="H14" s="20">
        <v>0</v>
      </c>
      <c r="I14" s="20">
        <f>E14+F14-G14+H14</f>
        <v>0</v>
      </c>
      <c r="J14" s="20">
        <v>97257.7</v>
      </c>
      <c r="K14" s="20">
        <v>0</v>
      </c>
      <c r="L14" s="5"/>
    </row>
    <row r="15" spans="1:13" ht="15.75" customHeight="1" x14ac:dyDescent="0.25">
      <c r="A15" s="11"/>
      <c r="B15" s="5"/>
      <c r="C15" s="5"/>
      <c r="D15" s="21" t="s">
        <v>15</v>
      </c>
      <c r="E15" s="20">
        <v>100000001</v>
      </c>
      <c r="F15" s="22">
        <v>0</v>
      </c>
      <c r="G15" s="20">
        <v>100000001</v>
      </c>
      <c r="H15" s="22">
        <v>0</v>
      </c>
      <c r="I15" s="20">
        <f>E15+F15-G15+H15</f>
        <v>0</v>
      </c>
      <c r="J15" s="20">
        <v>873834.27</v>
      </c>
      <c r="K15" s="20">
        <v>0</v>
      </c>
      <c r="L15" s="5"/>
    </row>
    <row r="16" spans="1:13" ht="15.75" customHeight="1" x14ac:dyDescent="0.25">
      <c r="A16" s="11"/>
      <c r="B16" s="5"/>
      <c r="C16" s="5"/>
      <c r="D16" s="21" t="s">
        <v>17</v>
      </c>
      <c r="E16" s="20">
        <v>100000000.01000001</v>
      </c>
      <c r="F16" s="23">
        <v>0</v>
      </c>
      <c r="G16" s="20">
        <v>100000000.00999901</v>
      </c>
      <c r="H16" s="22">
        <v>0</v>
      </c>
      <c r="I16" s="20">
        <f>E16+F16-G16+H16</f>
        <v>9.9837779998779297E-7</v>
      </c>
      <c r="J16" s="20">
        <v>885314.82</v>
      </c>
      <c r="K16" s="20">
        <v>0</v>
      </c>
      <c r="L16" s="5"/>
    </row>
    <row r="17" spans="1:12" ht="15.75" customHeight="1" x14ac:dyDescent="0.25">
      <c r="A17" s="11"/>
      <c r="B17" s="5"/>
      <c r="C17" s="18"/>
      <c r="D17" s="24"/>
      <c r="E17" s="16"/>
      <c r="F17" s="16"/>
      <c r="G17" s="16"/>
      <c r="H17" s="16"/>
      <c r="I17" s="20"/>
      <c r="J17" s="20"/>
      <c r="K17" s="20"/>
      <c r="L17" s="5"/>
    </row>
    <row r="18" spans="1:12" ht="15.75" customHeight="1" x14ac:dyDescent="0.25">
      <c r="A18" s="11"/>
      <c r="B18" s="5"/>
      <c r="C18" s="73" t="s">
        <v>18</v>
      </c>
      <c r="D18" s="61"/>
      <c r="E18" s="16">
        <f>SUM(E19:E21)</f>
        <v>0</v>
      </c>
      <c r="F18" s="16">
        <f t="shared" ref="F18:K18" si="3">SUM(F19:F21)</f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5"/>
    </row>
    <row r="19" spans="1:12" ht="15.75" customHeight="1" x14ac:dyDescent="0.25">
      <c r="A19" s="11"/>
      <c r="B19" s="5"/>
      <c r="C19" s="5"/>
      <c r="D19" s="19" t="s">
        <v>19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5"/>
    </row>
    <row r="20" spans="1:12" ht="15.75" customHeight="1" x14ac:dyDescent="0.25">
      <c r="A20" s="11"/>
      <c r="B20" s="5"/>
      <c r="C20" s="5"/>
      <c r="D20" s="19" t="s">
        <v>20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5"/>
    </row>
    <row r="21" spans="1:12" ht="15" x14ac:dyDescent="0.25">
      <c r="A21" s="11"/>
      <c r="B21" s="5"/>
      <c r="C21" s="5"/>
      <c r="D21" s="19" t="s">
        <v>21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5"/>
    </row>
    <row r="22" spans="1:12" ht="15" x14ac:dyDescent="0.25">
      <c r="A22" s="11"/>
      <c r="B22" s="5"/>
      <c r="C22" s="5"/>
      <c r="D22" s="25"/>
      <c r="E22" s="26"/>
      <c r="F22" s="26"/>
      <c r="G22" s="26"/>
      <c r="H22" s="26"/>
      <c r="I22" s="26"/>
      <c r="J22" s="26"/>
      <c r="K22" s="20"/>
      <c r="L22" s="5"/>
    </row>
    <row r="23" spans="1:12" ht="15" x14ac:dyDescent="0.25">
      <c r="A23" s="11"/>
      <c r="B23" s="5"/>
      <c r="C23" s="74" t="s">
        <v>22</v>
      </c>
      <c r="D23" s="61"/>
      <c r="E23" s="16">
        <f>SUM(E24:E26)</f>
        <v>0</v>
      </c>
      <c r="F23" s="16">
        <f t="shared" ref="F23:K23" si="4">SUM(F24:F26)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5"/>
    </row>
    <row r="24" spans="1:12" ht="15" x14ac:dyDescent="0.25">
      <c r="A24" s="11"/>
      <c r="B24" s="5"/>
      <c r="C24" s="5"/>
      <c r="D24" s="19" t="s">
        <v>23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5"/>
    </row>
    <row r="25" spans="1:12" ht="15" x14ac:dyDescent="0.25">
      <c r="A25" s="11"/>
      <c r="B25" s="5"/>
      <c r="C25" s="5"/>
      <c r="D25" s="19" t="s">
        <v>24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5"/>
    </row>
    <row r="26" spans="1:12" ht="15" x14ac:dyDescent="0.25">
      <c r="A26" s="11"/>
      <c r="B26" s="5"/>
      <c r="C26" s="5"/>
      <c r="D26" s="19" t="s">
        <v>25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5"/>
    </row>
    <row r="27" spans="1:12" ht="15" x14ac:dyDescent="0.25">
      <c r="A27" s="11"/>
      <c r="B27" s="5"/>
      <c r="C27" s="5"/>
      <c r="D27" s="25"/>
      <c r="E27" s="26"/>
      <c r="F27" s="26"/>
      <c r="G27" s="26"/>
      <c r="H27" s="26"/>
      <c r="I27" s="26"/>
      <c r="J27" s="26"/>
      <c r="K27" s="20"/>
      <c r="L27" s="5"/>
    </row>
    <row r="28" spans="1:12" ht="15" x14ac:dyDescent="0.25">
      <c r="A28" s="11"/>
      <c r="B28" s="72" t="s">
        <v>26</v>
      </c>
      <c r="C28" s="60"/>
      <c r="D28" s="12"/>
      <c r="E28" s="16">
        <f>E29+E50+E55</f>
        <v>27169511726.980003</v>
      </c>
      <c r="F28" s="16">
        <f t="shared" ref="F28:K28" si="5">F29+F50+F55</f>
        <v>250000000</v>
      </c>
      <c r="G28" s="16">
        <f>G29+G50+G55</f>
        <v>67470892.629999995</v>
      </c>
      <c r="H28" s="16">
        <f t="shared" si="5"/>
        <v>0</v>
      </c>
      <c r="I28" s="16">
        <f t="shared" si="5"/>
        <v>27352040834.349998</v>
      </c>
      <c r="J28" s="16">
        <f t="shared" si="5"/>
        <v>343672492.97999972</v>
      </c>
      <c r="K28" s="16">
        <f t="shared" si="5"/>
        <v>561893.94999999995</v>
      </c>
      <c r="L28" s="5"/>
    </row>
    <row r="29" spans="1:12" ht="15" x14ac:dyDescent="0.25">
      <c r="A29" s="11"/>
      <c r="B29" s="15"/>
      <c r="C29" s="74" t="s">
        <v>27</v>
      </c>
      <c r="D29" s="61"/>
      <c r="E29" s="16">
        <f>SUM(E30:E48)</f>
        <v>27169511726.980003</v>
      </c>
      <c r="F29" s="16">
        <f t="shared" ref="F29:J29" si="6">SUM(F30:F48)</f>
        <v>250000000</v>
      </c>
      <c r="G29" s="16">
        <f>SUM(G30:G48)</f>
        <v>67470892.629999995</v>
      </c>
      <c r="H29" s="16">
        <f t="shared" si="6"/>
        <v>0</v>
      </c>
      <c r="I29" s="16">
        <f t="shared" si="6"/>
        <v>27352040834.349998</v>
      </c>
      <c r="J29" s="16">
        <f t="shared" si="6"/>
        <v>343672492.97999972</v>
      </c>
      <c r="K29" s="16">
        <f>SUM(K30:K49)</f>
        <v>561893.94999999995</v>
      </c>
      <c r="L29" s="5"/>
    </row>
    <row r="30" spans="1:12" ht="15" x14ac:dyDescent="0.25">
      <c r="A30" s="5"/>
      <c r="B30" s="5"/>
      <c r="C30" s="5"/>
      <c r="D30" s="19" t="s">
        <v>15</v>
      </c>
      <c r="E30" s="20">
        <v>5047607859.3199997</v>
      </c>
      <c r="F30" s="20">
        <v>0</v>
      </c>
      <c r="G30" s="20">
        <v>10275758.699999999</v>
      </c>
      <c r="H30" s="20"/>
      <c r="I30" s="20">
        <f t="shared" ref="I30:I48" si="7">E30+F30-G30+H30</f>
        <v>5037332100.6199999</v>
      </c>
      <c r="J30" s="20">
        <v>59071973.609999999</v>
      </c>
      <c r="K30" s="20">
        <v>0</v>
      </c>
      <c r="L30" s="5"/>
    </row>
    <row r="31" spans="1:12" ht="15" x14ac:dyDescent="0.25">
      <c r="A31" s="5"/>
      <c r="B31" s="5"/>
      <c r="C31" s="5"/>
      <c r="D31" s="19" t="s">
        <v>16</v>
      </c>
      <c r="E31" s="20">
        <v>2964338208.3400002</v>
      </c>
      <c r="F31" s="20">
        <v>0</v>
      </c>
      <c r="G31" s="20">
        <v>6125402.8899999997</v>
      </c>
      <c r="H31" s="20"/>
      <c r="I31" s="20">
        <f t="shared" si="7"/>
        <v>2958212805.4500003</v>
      </c>
      <c r="J31" s="20">
        <v>34691193.490000002</v>
      </c>
      <c r="K31" s="20">
        <v>0</v>
      </c>
      <c r="L31" s="5"/>
    </row>
    <row r="32" spans="1:12" ht="15" x14ac:dyDescent="0.25">
      <c r="A32" s="5"/>
      <c r="B32" s="5"/>
      <c r="C32" s="5"/>
      <c r="D32" s="19" t="s">
        <v>28</v>
      </c>
      <c r="E32" s="20">
        <v>1977386000</v>
      </c>
      <c r="F32" s="20">
        <v>0</v>
      </c>
      <c r="G32" s="20">
        <v>4086000</v>
      </c>
      <c r="H32" s="20"/>
      <c r="I32" s="20">
        <f t="shared" si="7"/>
        <v>1973300000</v>
      </c>
      <c r="J32" s="20">
        <v>23494537.530000001</v>
      </c>
      <c r="K32" s="20">
        <v>0</v>
      </c>
      <c r="L32" s="5"/>
    </row>
    <row r="33" spans="1:12" ht="15" x14ac:dyDescent="0.25">
      <c r="A33" s="5"/>
      <c r="B33" s="5"/>
      <c r="C33" s="5"/>
      <c r="D33" s="19" t="s">
        <v>28</v>
      </c>
      <c r="E33" s="20">
        <v>988693000</v>
      </c>
      <c r="F33" s="20">
        <v>0</v>
      </c>
      <c r="G33" s="20">
        <v>2043000</v>
      </c>
      <c r="H33" s="20"/>
      <c r="I33" s="20">
        <f t="shared" si="7"/>
        <v>986650000</v>
      </c>
      <c r="J33" s="20">
        <v>11797767.859999999</v>
      </c>
      <c r="K33" s="20">
        <v>0</v>
      </c>
      <c r="L33" s="28"/>
    </row>
    <row r="34" spans="1:12" ht="15" x14ac:dyDescent="0.25">
      <c r="A34" s="5"/>
      <c r="B34" s="5"/>
      <c r="C34" s="5"/>
      <c r="D34" s="19" t="s">
        <v>15</v>
      </c>
      <c r="E34" s="20">
        <v>2287323159</v>
      </c>
      <c r="F34" s="20">
        <v>0</v>
      </c>
      <c r="G34" s="20">
        <v>4125434</v>
      </c>
      <c r="H34" s="20"/>
      <c r="I34" s="20">
        <f t="shared" si="7"/>
        <v>2283197725</v>
      </c>
      <c r="J34" s="20">
        <v>26496175.48</v>
      </c>
      <c r="K34" s="20">
        <v>0</v>
      </c>
      <c r="L34" s="28"/>
    </row>
    <row r="35" spans="1:12" ht="15" x14ac:dyDescent="0.25">
      <c r="A35" s="5"/>
      <c r="B35" s="5"/>
      <c r="C35" s="29"/>
      <c r="D35" s="19" t="s">
        <v>29</v>
      </c>
      <c r="E35" s="20">
        <v>747681484.25</v>
      </c>
      <c r="F35" s="20">
        <v>0</v>
      </c>
      <c r="G35" s="20">
        <v>12461358.060000001</v>
      </c>
      <c r="H35" s="20"/>
      <c r="I35" s="20">
        <f t="shared" si="7"/>
        <v>735220126.19000006</v>
      </c>
      <c r="J35" s="20">
        <v>10538230.1</v>
      </c>
      <c r="K35" s="20">
        <v>0</v>
      </c>
      <c r="L35" s="28"/>
    </row>
    <row r="36" spans="1:12" ht="15" x14ac:dyDescent="0.25">
      <c r="A36" s="5"/>
      <c r="B36" s="5"/>
      <c r="C36" s="5"/>
      <c r="D36" s="19" t="s">
        <v>29</v>
      </c>
      <c r="E36" s="20">
        <v>2467277924.6399999</v>
      </c>
      <c r="F36" s="20">
        <v>0</v>
      </c>
      <c r="G36" s="20">
        <v>5176325.6900000004</v>
      </c>
      <c r="H36" s="20"/>
      <c r="I36" s="20">
        <f t="shared" si="7"/>
        <v>2462101598.9499998</v>
      </c>
      <c r="J36" s="20">
        <v>36725525.100000001</v>
      </c>
      <c r="K36" s="20">
        <v>0</v>
      </c>
      <c r="L36" s="28"/>
    </row>
    <row r="37" spans="1:12" ht="15" x14ac:dyDescent="0.25">
      <c r="A37" s="5"/>
      <c r="B37" s="5"/>
      <c r="C37" s="5"/>
      <c r="D37" s="19" t="s">
        <v>29</v>
      </c>
      <c r="E37" s="20">
        <v>560859665.66999996</v>
      </c>
      <c r="F37" s="20">
        <v>0</v>
      </c>
      <c r="G37" s="20">
        <v>1176678.26</v>
      </c>
      <c r="H37" s="20"/>
      <c r="I37" s="20">
        <f t="shared" si="7"/>
        <v>559682987.40999997</v>
      </c>
      <c r="J37" s="20">
        <v>8435809.4299999997</v>
      </c>
      <c r="K37" s="20">
        <v>0</v>
      </c>
      <c r="L37" s="28"/>
    </row>
    <row r="38" spans="1:12" ht="15" x14ac:dyDescent="0.25">
      <c r="A38" s="5"/>
      <c r="B38" s="5"/>
      <c r="C38" s="5"/>
      <c r="D38" s="19" t="s">
        <v>29</v>
      </c>
      <c r="E38" s="20">
        <v>2239969214.1900001</v>
      </c>
      <c r="F38" s="20">
        <v>0</v>
      </c>
      <c r="G38" s="20">
        <v>4666500</v>
      </c>
      <c r="H38" s="20"/>
      <c r="I38" s="20">
        <f t="shared" si="7"/>
        <v>2235302714.1900001</v>
      </c>
      <c r="J38" s="20">
        <v>26438256.4099999</v>
      </c>
      <c r="K38" s="20">
        <v>0</v>
      </c>
      <c r="L38" s="28"/>
    </row>
    <row r="39" spans="1:12" ht="15" x14ac:dyDescent="0.25">
      <c r="A39" s="5"/>
      <c r="B39" s="5"/>
      <c r="C39" s="5"/>
      <c r="D39" s="19" t="s">
        <v>29</v>
      </c>
      <c r="E39" s="20">
        <v>694578897.89999998</v>
      </c>
      <c r="F39" s="20">
        <v>0</v>
      </c>
      <c r="G39" s="20">
        <v>1451800</v>
      </c>
      <c r="H39" s="20"/>
      <c r="I39" s="20">
        <f t="shared" si="7"/>
        <v>693127097.89999998</v>
      </c>
      <c r="J39" s="20">
        <v>8114243.1899999902</v>
      </c>
      <c r="K39" s="20">
        <v>0</v>
      </c>
      <c r="L39" s="28"/>
    </row>
    <row r="40" spans="1:12" ht="15" x14ac:dyDescent="0.25">
      <c r="A40" s="11"/>
      <c r="B40" s="5"/>
      <c r="C40" s="5"/>
      <c r="D40" s="19" t="s">
        <v>28</v>
      </c>
      <c r="E40" s="20">
        <v>982542461.30999994</v>
      </c>
      <c r="F40" s="20">
        <v>0</v>
      </c>
      <c r="G40" s="20">
        <v>1860029.37</v>
      </c>
      <c r="H40" s="20"/>
      <c r="I40" s="20">
        <f t="shared" si="7"/>
        <v>980682431.93999994</v>
      </c>
      <c r="J40" s="20">
        <v>11323527.869999999</v>
      </c>
      <c r="K40" s="20">
        <v>0</v>
      </c>
      <c r="L40" s="28"/>
    </row>
    <row r="41" spans="1:12" ht="15" x14ac:dyDescent="0.25">
      <c r="A41" s="11"/>
      <c r="B41" s="5"/>
      <c r="C41" s="5"/>
      <c r="D41" s="19" t="s">
        <v>30</v>
      </c>
      <c r="E41" s="20">
        <v>801824747.45999897</v>
      </c>
      <c r="F41" s="20">
        <v>0</v>
      </c>
      <c r="G41" s="20">
        <v>1517916.66</v>
      </c>
      <c r="H41" s="20"/>
      <c r="I41" s="20">
        <f t="shared" si="7"/>
        <v>800306830.799999</v>
      </c>
      <c r="J41" s="20">
        <v>9281763.4100000001</v>
      </c>
      <c r="K41" s="20">
        <v>0</v>
      </c>
      <c r="L41" s="28"/>
    </row>
    <row r="42" spans="1:12" ht="15" x14ac:dyDescent="0.25">
      <c r="A42" s="11"/>
      <c r="B42" s="5"/>
      <c r="C42" s="5"/>
      <c r="D42" s="19" t="s">
        <v>31</v>
      </c>
      <c r="E42" s="20">
        <v>420752632</v>
      </c>
      <c r="F42" s="20">
        <v>250000000</v>
      </c>
      <c r="G42" s="20">
        <v>2393689</v>
      </c>
      <c r="H42" s="20"/>
      <c r="I42" s="20">
        <f t="shared" si="7"/>
        <v>668358943</v>
      </c>
      <c r="J42" s="20">
        <v>8625214.8900000006</v>
      </c>
      <c r="K42" s="20">
        <v>0</v>
      </c>
      <c r="L42" s="28"/>
    </row>
    <row r="43" spans="1:12" ht="15" x14ac:dyDescent="0.25">
      <c r="A43" s="11"/>
      <c r="B43" s="5"/>
      <c r="C43" s="5"/>
      <c r="D43" s="19" t="s">
        <v>31</v>
      </c>
      <c r="E43" s="20">
        <v>298947040</v>
      </c>
      <c r="F43" s="20">
        <v>0</v>
      </c>
      <c r="G43" s="20">
        <v>726900</v>
      </c>
      <c r="H43" s="20"/>
      <c r="I43" s="20">
        <f t="shared" si="7"/>
        <v>298220140</v>
      </c>
      <c r="J43" s="20">
        <v>4070641.12</v>
      </c>
      <c r="K43" s="20">
        <v>0</v>
      </c>
      <c r="L43" s="28"/>
    </row>
    <row r="44" spans="1:12" ht="15" x14ac:dyDescent="0.25">
      <c r="A44" s="11"/>
      <c r="B44" s="5"/>
      <c r="C44" s="5"/>
      <c r="D44" s="19" t="s">
        <v>30</v>
      </c>
      <c r="E44" s="20">
        <v>697894059.89999998</v>
      </c>
      <c r="F44" s="20">
        <v>0</v>
      </c>
      <c r="G44" s="20">
        <v>1696100</v>
      </c>
      <c r="H44" s="20"/>
      <c r="I44" s="20">
        <f t="shared" si="7"/>
        <v>696197959.89999998</v>
      </c>
      <c r="J44" s="20">
        <v>9770259.2400000002</v>
      </c>
      <c r="K44" s="20">
        <v>0</v>
      </c>
      <c r="L44" s="28"/>
    </row>
    <row r="45" spans="1:12" ht="15" x14ac:dyDescent="0.25">
      <c r="A45" s="11"/>
      <c r="B45" s="5"/>
      <c r="C45" s="5"/>
      <c r="D45" s="19" t="s">
        <v>30</v>
      </c>
      <c r="E45" s="20">
        <v>998028810</v>
      </c>
      <c r="F45" s="20">
        <v>0</v>
      </c>
      <c r="G45" s="20">
        <v>1755000</v>
      </c>
      <c r="H45" s="20"/>
      <c r="I45" s="20">
        <f t="shared" si="7"/>
        <v>996273810</v>
      </c>
      <c r="J45" s="20">
        <v>13975077.009999899</v>
      </c>
      <c r="K45" s="20">
        <v>0</v>
      </c>
      <c r="L45" s="28"/>
    </row>
    <row r="46" spans="1:12" ht="15" x14ac:dyDescent="0.25">
      <c r="A46" s="11"/>
      <c r="B46" s="5"/>
      <c r="C46" s="5"/>
      <c r="D46" s="19" t="s">
        <v>28</v>
      </c>
      <c r="E46" s="20">
        <v>997798966</v>
      </c>
      <c r="F46" s="20">
        <v>0</v>
      </c>
      <c r="G46" s="20">
        <v>2423000</v>
      </c>
      <c r="H46" s="20"/>
      <c r="I46" s="20">
        <f t="shared" si="7"/>
        <v>995375966</v>
      </c>
      <c r="J46" s="20">
        <v>13433765.27</v>
      </c>
      <c r="K46" s="20">
        <v>0</v>
      </c>
      <c r="L46" s="28"/>
    </row>
    <row r="47" spans="1:12" ht="15" x14ac:dyDescent="0.25">
      <c r="A47" s="11"/>
      <c r="B47" s="5"/>
      <c r="C47" s="5"/>
      <c r="D47" s="19" t="s">
        <v>28</v>
      </c>
      <c r="E47" s="20">
        <v>998569240</v>
      </c>
      <c r="F47" s="20">
        <v>0</v>
      </c>
      <c r="G47" s="20">
        <v>1755000</v>
      </c>
      <c r="H47" s="30"/>
      <c r="I47" s="20">
        <f t="shared" si="7"/>
        <v>996814240</v>
      </c>
      <c r="J47" s="20">
        <v>13574580.02</v>
      </c>
      <c r="K47" s="20">
        <v>0</v>
      </c>
      <c r="L47" s="28"/>
    </row>
    <row r="48" spans="1:12" ht="15" x14ac:dyDescent="0.25">
      <c r="A48" s="11"/>
      <c r="B48" s="5"/>
      <c r="C48" s="5"/>
      <c r="D48" s="19" t="s">
        <v>28</v>
      </c>
      <c r="E48" s="20">
        <v>997438357</v>
      </c>
      <c r="F48" s="20">
        <v>0</v>
      </c>
      <c r="G48" s="20">
        <v>1755000</v>
      </c>
      <c r="H48" s="30"/>
      <c r="I48" s="20">
        <f t="shared" si="7"/>
        <v>995683357</v>
      </c>
      <c r="J48" s="20">
        <v>13813951.949999999</v>
      </c>
      <c r="K48" s="20">
        <v>0</v>
      </c>
      <c r="L48" s="28"/>
    </row>
    <row r="49" spans="1:12" ht="15" x14ac:dyDescent="0.25">
      <c r="A49" s="11"/>
      <c r="B49" s="5"/>
      <c r="C49" s="27"/>
      <c r="D49" s="21"/>
      <c r="E49" s="16"/>
      <c r="F49" s="16"/>
      <c r="G49" s="16"/>
      <c r="H49" s="16"/>
      <c r="I49" s="20"/>
      <c r="J49" s="20"/>
      <c r="K49" s="20">
        <v>561893.94999999995</v>
      </c>
      <c r="L49" s="5"/>
    </row>
    <row r="50" spans="1:12" ht="15" x14ac:dyDescent="0.25">
      <c r="A50" s="11"/>
      <c r="B50" s="5"/>
      <c r="C50" s="74" t="s">
        <v>32</v>
      </c>
      <c r="D50" s="61"/>
      <c r="E50" s="16">
        <f t="shared" ref="E50:K50" si="8">SUM(E51:E53)</f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8"/>
        <v>0</v>
      </c>
      <c r="K50" s="16">
        <f t="shared" si="8"/>
        <v>0</v>
      </c>
      <c r="L50" s="5"/>
    </row>
    <row r="51" spans="1:12" ht="15" x14ac:dyDescent="0.25">
      <c r="A51" s="11"/>
      <c r="B51" s="5"/>
      <c r="C51" s="5"/>
      <c r="D51" s="19" t="s">
        <v>19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5"/>
    </row>
    <row r="52" spans="1:12" ht="15" x14ac:dyDescent="0.25">
      <c r="A52" s="11"/>
      <c r="B52" s="5"/>
      <c r="C52" s="5"/>
      <c r="D52" s="19" t="s">
        <v>20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5"/>
    </row>
    <row r="53" spans="1:12" ht="15" x14ac:dyDescent="0.25">
      <c r="A53" s="11"/>
      <c r="B53" s="5"/>
      <c r="C53" s="5"/>
      <c r="D53" s="19" t="s">
        <v>21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5"/>
    </row>
    <row r="54" spans="1:12" ht="15" x14ac:dyDescent="0.25">
      <c r="A54" s="11"/>
      <c r="B54" s="5"/>
      <c r="C54" s="5"/>
      <c r="D54" s="25"/>
      <c r="E54" s="26"/>
      <c r="F54" s="26"/>
      <c r="G54" s="26"/>
      <c r="H54" s="26"/>
      <c r="I54" s="26"/>
      <c r="J54" s="26"/>
      <c r="K54" s="26"/>
      <c r="L54" s="5"/>
    </row>
    <row r="55" spans="1:12" ht="15" x14ac:dyDescent="0.25">
      <c r="A55" s="11"/>
      <c r="B55" s="5"/>
      <c r="C55" s="74" t="s">
        <v>33</v>
      </c>
      <c r="D55" s="61"/>
      <c r="E55" s="16">
        <f t="shared" ref="E55:K55" si="9">SUM(E56:E58)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6">
        <f t="shared" si="9"/>
        <v>0</v>
      </c>
      <c r="K55" s="16">
        <f t="shared" si="9"/>
        <v>0</v>
      </c>
      <c r="L55" s="5"/>
    </row>
    <row r="56" spans="1:12" ht="15" x14ac:dyDescent="0.25">
      <c r="A56" s="11"/>
      <c r="B56" s="5"/>
      <c r="C56" s="5"/>
      <c r="D56" s="21" t="s">
        <v>34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5"/>
    </row>
    <row r="57" spans="1:12" ht="15" x14ac:dyDescent="0.25">
      <c r="A57" s="11"/>
      <c r="B57" s="5"/>
      <c r="C57" s="5"/>
      <c r="D57" s="21" t="s">
        <v>35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5"/>
    </row>
    <row r="58" spans="1:12" ht="15" x14ac:dyDescent="0.25">
      <c r="A58" s="11"/>
      <c r="B58" s="5"/>
      <c r="C58" s="5"/>
      <c r="D58" s="21" t="s">
        <v>36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5"/>
    </row>
    <row r="59" spans="1:12" ht="15" x14ac:dyDescent="0.25">
      <c r="A59" s="14"/>
      <c r="B59" s="17"/>
      <c r="C59" s="15"/>
      <c r="D59" s="12"/>
      <c r="E59" s="20"/>
      <c r="F59" s="20"/>
      <c r="G59" s="20"/>
      <c r="H59" s="20"/>
      <c r="I59" s="20"/>
      <c r="J59" s="20"/>
      <c r="K59" s="20"/>
      <c r="L59" s="5"/>
    </row>
    <row r="60" spans="1:12" ht="15" x14ac:dyDescent="0.25">
      <c r="A60" s="71" t="s">
        <v>37</v>
      </c>
      <c r="B60" s="60"/>
      <c r="C60" s="15"/>
      <c r="D60" s="12"/>
      <c r="E60" s="20"/>
      <c r="F60" s="20"/>
      <c r="G60" s="20"/>
      <c r="H60" s="20"/>
      <c r="I60" s="20"/>
      <c r="J60" s="20"/>
      <c r="K60" s="20"/>
      <c r="L60" s="5"/>
    </row>
    <row r="61" spans="1:12" ht="15" x14ac:dyDescent="0.25">
      <c r="A61" s="11"/>
      <c r="B61" s="5"/>
      <c r="C61" s="5"/>
      <c r="D61" s="25"/>
      <c r="E61" s="26"/>
      <c r="F61" s="26"/>
      <c r="G61" s="26"/>
      <c r="H61" s="26"/>
      <c r="I61" s="26"/>
      <c r="J61" s="26"/>
      <c r="K61" s="26"/>
      <c r="L61" s="5"/>
    </row>
    <row r="62" spans="1:12" ht="15" x14ac:dyDescent="0.25">
      <c r="A62" s="71" t="s">
        <v>38</v>
      </c>
      <c r="B62" s="60"/>
      <c r="C62" s="60"/>
      <c r="D62" s="61"/>
      <c r="E62" s="16">
        <f>E10+E60</f>
        <v>27480622846.230003</v>
      </c>
      <c r="F62" s="16">
        <f t="shared" ref="F62:K62" si="10">F10+F60</f>
        <v>250000000</v>
      </c>
      <c r="G62" s="16">
        <f t="shared" si="10"/>
        <v>378582011.87999904</v>
      </c>
      <c r="H62" s="16">
        <f t="shared" si="10"/>
        <v>0</v>
      </c>
      <c r="I62" s="16">
        <f t="shared" si="10"/>
        <v>27352040834.349998</v>
      </c>
      <c r="J62" s="16">
        <f t="shared" si="10"/>
        <v>345852294.85999972</v>
      </c>
      <c r="K62" s="16">
        <f t="shared" si="10"/>
        <v>561893.94999999995</v>
      </c>
      <c r="L62" s="5"/>
    </row>
    <row r="63" spans="1:12" ht="15" x14ac:dyDescent="0.25">
      <c r="A63" s="11"/>
      <c r="B63" s="5"/>
      <c r="C63" s="5"/>
      <c r="D63" s="12"/>
      <c r="E63" s="26"/>
      <c r="F63" s="26"/>
      <c r="G63" s="26"/>
      <c r="H63" s="26"/>
      <c r="I63" s="26"/>
      <c r="J63" s="26"/>
      <c r="K63" s="26"/>
      <c r="L63" s="5"/>
    </row>
    <row r="64" spans="1:12" ht="15" x14ac:dyDescent="0.25">
      <c r="A64" s="71" t="s">
        <v>39</v>
      </c>
      <c r="B64" s="60"/>
      <c r="C64" s="60"/>
      <c r="D64" s="12"/>
      <c r="E64" s="16">
        <f>SUM(E65:E69)</f>
        <v>4589405459.3800001</v>
      </c>
      <c r="F64" s="16">
        <f t="shared" ref="F64:K64" si="11">SUM(F65:F69)</f>
        <v>0</v>
      </c>
      <c r="G64" s="16">
        <f>SUM(G65:G69)</f>
        <v>47729156.230000004</v>
      </c>
      <c r="H64" s="16">
        <f t="shared" si="11"/>
        <v>0</v>
      </c>
      <c r="I64" s="16">
        <f t="shared" si="11"/>
        <v>4526416303.1499996</v>
      </c>
      <c r="J64" s="16">
        <f t="shared" si="11"/>
        <v>37326023.659999996</v>
      </c>
      <c r="K64" s="16">
        <f t="shared" si="11"/>
        <v>0</v>
      </c>
      <c r="L64" s="5"/>
    </row>
    <row r="65" spans="1:12" ht="15" x14ac:dyDescent="0.25">
      <c r="A65" s="11"/>
      <c r="B65" s="31"/>
      <c r="C65" s="5"/>
      <c r="D65" s="21" t="s">
        <v>40</v>
      </c>
      <c r="E65" s="20">
        <v>1002678592.96</v>
      </c>
      <c r="F65" s="20">
        <v>0</v>
      </c>
      <c r="G65" s="47">
        <v>4055562.49</v>
      </c>
      <c r="H65" s="20">
        <v>0</v>
      </c>
      <c r="I65" s="20">
        <f>E65+F65-G65+H65</f>
        <v>998623030.47000003</v>
      </c>
      <c r="J65" s="30"/>
      <c r="K65" s="30"/>
      <c r="L65" s="5"/>
    </row>
    <row r="66" spans="1:12" ht="15" x14ac:dyDescent="0.25">
      <c r="A66" s="11"/>
      <c r="B66" s="31"/>
      <c r="C66" s="5"/>
      <c r="D66" s="21" t="s">
        <v>41</v>
      </c>
      <c r="E66" s="20">
        <v>773562132.51999998</v>
      </c>
      <c r="F66" s="20">
        <v>0</v>
      </c>
      <c r="G66" s="47">
        <v>3325344.46</v>
      </c>
      <c r="H66" s="20">
        <v>0</v>
      </c>
      <c r="I66" s="20">
        <f>E66+F66-G66+H66</f>
        <v>770236788.05999994</v>
      </c>
      <c r="J66" s="30"/>
      <c r="K66" s="30"/>
      <c r="L66" s="5"/>
    </row>
    <row r="67" spans="1:12" ht="15" x14ac:dyDescent="0.25">
      <c r="A67" s="11"/>
      <c r="B67" s="31"/>
      <c r="C67" s="5"/>
      <c r="D67" s="21" t="s">
        <v>42</v>
      </c>
      <c r="E67" s="20">
        <v>764849916.54999995</v>
      </c>
      <c r="F67" s="20">
        <v>0</v>
      </c>
      <c r="G67" s="20">
        <v>14270201.48</v>
      </c>
      <c r="H67" s="20">
        <v>0</v>
      </c>
      <c r="I67" s="20">
        <f>E67+F67-G67+H67</f>
        <v>750579715.06999993</v>
      </c>
      <c r="J67" s="20">
        <v>8787700.3900000006</v>
      </c>
      <c r="K67" s="30"/>
      <c r="L67" s="5"/>
    </row>
    <row r="68" spans="1:12" ht="15" x14ac:dyDescent="0.25">
      <c r="A68" s="11"/>
      <c r="B68" s="31"/>
      <c r="C68" s="5"/>
      <c r="D68" s="21" t="s">
        <v>43</v>
      </c>
      <c r="E68" s="20">
        <v>2047672568.79</v>
      </c>
      <c r="F68" s="20">
        <v>0</v>
      </c>
      <c r="G68" s="20">
        <v>25756938.690000001</v>
      </c>
      <c r="H68" s="20">
        <v>0</v>
      </c>
      <c r="I68" s="47">
        <f>E68+F68-G68+H68-15260000</f>
        <v>2006655630.0999999</v>
      </c>
      <c r="J68" s="20">
        <v>28538323.27</v>
      </c>
      <c r="K68" s="30"/>
      <c r="L68" s="5"/>
    </row>
    <row r="69" spans="1:12" ht="15" x14ac:dyDescent="0.25">
      <c r="A69" s="11"/>
      <c r="B69" s="31"/>
      <c r="C69" s="5"/>
      <c r="D69" s="21" t="s">
        <v>44</v>
      </c>
      <c r="E69" s="20">
        <v>642248.56000000006</v>
      </c>
      <c r="F69" s="20">
        <v>0</v>
      </c>
      <c r="G69" s="47">
        <v>321109.11</v>
      </c>
      <c r="H69" s="20">
        <v>0</v>
      </c>
      <c r="I69" s="20">
        <f>E69+F69-G69+H69</f>
        <v>321139.45000000007</v>
      </c>
      <c r="J69" s="30"/>
      <c r="K69" s="30"/>
      <c r="L69" s="5"/>
    </row>
    <row r="70" spans="1:12" ht="15" x14ac:dyDescent="0.25">
      <c r="A70" s="11"/>
      <c r="B70" s="5"/>
      <c r="C70" s="5"/>
      <c r="D70" s="32"/>
      <c r="E70" s="33"/>
      <c r="F70" s="33"/>
      <c r="G70" s="33"/>
      <c r="H70" s="33"/>
      <c r="I70" s="33"/>
      <c r="J70" s="33"/>
      <c r="K70" s="33"/>
      <c r="L70" s="5"/>
    </row>
    <row r="71" spans="1:12" ht="15" x14ac:dyDescent="0.25">
      <c r="A71" s="71" t="s">
        <v>45</v>
      </c>
      <c r="B71" s="60"/>
      <c r="C71" s="60"/>
      <c r="D71" s="61"/>
      <c r="E71" s="16">
        <f>SUM(E73:E79)</f>
        <v>2450651749</v>
      </c>
      <c r="F71" s="16">
        <f t="shared" ref="F71:K71" si="12">SUM(F73:F79)</f>
        <v>0</v>
      </c>
      <c r="G71" s="16">
        <f t="shared" si="12"/>
        <v>0</v>
      </c>
      <c r="H71" s="16">
        <f t="shared" si="12"/>
        <v>0</v>
      </c>
      <c r="I71" s="16">
        <f t="shared" si="12"/>
        <v>2450651749</v>
      </c>
      <c r="J71" s="16">
        <f t="shared" ca="1" si="12"/>
        <v>50348954.54999999</v>
      </c>
      <c r="K71" s="16">
        <f t="shared" si="12"/>
        <v>0</v>
      </c>
      <c r="L71" s="5"/>
    </row>
    <row r="72" spans="1:12" ht="15" x14ac:dyDescent="0.25">
      <c r="A72" s="34"/>
      <c r="B72" s="15"/>
      <c r="C72" s="15"/>
      <c r="D72" s="12"/>
      <c r="E72" s="30"/>
      <c r="F72" s="30"/>
      <c r="G72" s="30"/>
      <c r="H72" s="30"/>
      <c r="I72" s="30"/>
      <c r="J72" s="30"/>
      <c r="K72" s="30"/>
      <c r="L72" s="5"/>
    </row>
    <row r="73" spans="1:12" ht="15" x14ac:dyDescent="0.25">
      <c r="A73" s="11"/>
      <c r="B73" s="31"/>
      <c r="C73" s="5"/>
      <c r="D73" s="58">
        <v>557061437.62</v>
      </c>
      <c r="E73" s="20">
        <v>995600150</v>
      </c>
      <c r="F73" s="20">
        <v>0</v>
      </c>
      <c r="G73" s="20">
        <v>0</v>
      </c>
      <c r="H73" s="20">
        <v>0</v>
      </c>
      <c r="I73" s="20">
        <v>995600150</v>
      </c>
      <c r="J73" s="20">
        <f ca="1">IFERROR(__xludf.DUMMYFUNCTION("HLOOKUP('Hoja de Control'!$B$3,IMPORTRANGE(""1M9RGb3-yFoBamy_W4Fn_iE93Z5Xp95aLc573w8vZz_Y/edit#gid=1878505831"",""Deuda Documentada 2021!$A$8:$AA$255""),MATCH($A73,IMPORTRANGE(""1M9RGb3-yFoBamy_W4Fn_iE93Z5Xp95aLc573w8vZz_Y/edit#gid=1878505831"",""Deuda Do"&amp;"cumentada 2021!$A$8:$A$225""),0)+2,0)"),20073232.87)</f>
        <v>20073232.870000001</v>
      </c>
      <c r="K73" s="20">
        <v>0</v>
      </c>
      <c r="L73" s="5"/>
    </row>
    <row r="74" spans="1:12" ht="15" x14ac:dyDescent="0.25">
      <c r="A74" s="11"/>
      <c r="B74" s="35"/>
      <c r="C74" s="5"/>
      <c r="D74" s="58">
        <v>173298036.70999998</v>
      </c>
      <c r="E74" s="20">
        <v>300000000</v>
      </c>
      <c r="F74" s="20">
        <v>0</v>
      </c>
      <c r="G74" s="20">
        <v>0</v>
      </c>
      <c r="H74" s="20">
        <v>0</v>
      </c>
      <c r="I74" s="20">
        <v>300000000</v>
      </c>
      <c r="J74" s="20">
        <f ca="1">IFERROR(__xludf.DUMMYFUNCTION("HLOOKUP('Hoja de Control'!$B$3,IMPORTRANGE(""1M9RGb3-yFoBamy_W4Fn_iE93Z5Xp95aLc573w8vZz_Y/edit#gid=1878505831"",""Deuda Documentada 2021!$A$8:$AA$255""),MATCH($A74,IMPORTRANGE(""1M9RGb3-yFoBamy_W4Fn_iE93Z5Xp95aLc573w8vZz_Y/edit#gid=1878505831"",""Deuda Do"&amp;"cumentada 2021!$A$8:$A$225""),0)+2,0)"),6256250)</f>
        <v>6256250</v>
      </c>
      <c r="K74" s="20">
        <v>0</v>
      </c>
      <c r="L74" s="5"/>
    </row>
    <row r="75" spans="1:12" ht="15" x14ac:dyDescent="0.25">
      <c r="A75" s="11"/>
      <c r="B75" s="31"/>
      <c r="C75" s="5"/>
      <c r="D75" s="58">
        <v>186113510.60000002</v>
      </c>
      <c r="E75" s="20">
        <v>299888355</v>
      </c>
      <c r="F75" s="20">
        <v>0</v>
      </c>
      <c r="G75" s="20">
        <v>0</v>
      </c>
      <c r="H75" s="20">
        <v>0</v>
      </c>
      <c r="I75" s="20">
        <v>299888355</v>
      </c>
      <c r="J75" s="20">
        <f ca="1">IFERROR(__xludf.DUMMYFUNCTION("HLOOKUP('Hoja de Control'!$B$3,IMPORTRANGE(""1M9RGb3-yFoBamy_W4Fn_iE93Z5Xp95aLc573w8vZz_Y/edit#gid=1878505831"",""Deuda Documentada 2021!$A$8:$AA$255""),MATCH($A75,IMPORTRANGE(""1M9RGb3-yFoBamy_W4Fn_iE93Z5Xp95aLc573w8vZz_Y/edit#gid=1878505831"",""Deuda Do"&amp;"cumentada 2021!$A$8:$A$225""),0)+2,0)"),6379755.88)</f>
        <v>6379755.8799999999</v>
      </c>
      <c r="K75" s="20">
        <v>0</v>
      </c>
      <c r="L75" s="5"/>
    </row>
    <row r="76" spans="1:12" ht="15" x14ac:dyDescent="0.25">
      <c r="A76" s="11"/>
      <c r="B76" s="35"/>
      <c r="C76" s="5"/>
      <c r="D76" s="58">
        <v>134752782.65000001</v>
      </c>
      <c r="E76" s="20">
        <v>211994864</v>
      </c>
      <c r="F76" s="20">
        <v>0</v>
      </c>
      <c r="G76" s="20">
        <v>0</v>
      </c>
      <c r="H76" s="20">
        <v>0</v>
      </c>
      <c r="I76" s="20">
        <v>211994864</v>
      </c>
      <c r="J76" s="20">
        <f ca="1">IFERROR(__xludf.DUMMYFUNCTION("HLOOKUP('Hoja de Control'!$B$3,IMPORTRANGE(""1M9RGb3-yFoBamy_W4Fn_iE93Z5Xp95aLc573w8vZz_Y/edit#gid=1878505831"",""Deuda Documentada 2021!$A$8:$AA$255""),MATCH($A76,IMPORTRANGE(""1M9RGb3-yFoBamy_W4Fn_iE93Z5Xp95aLc573w8vZz_Y/edit#gid=1878505831"",""Deuda Do"&amp;"cumentada 2021!$A$8:$A$225""),0)+2,0)"),4302117.72999999)</f>
        <v>4302117.7299999902</v>
      </c>
      <c r="K76" s="20">
        <v>0</v>
      </c>
      <c r="L76" s="5"/>
    </row>
    <row r="77" spans="1:12" ht="15" x14ac:dyDescent="0.25">
      <c r="A77" s="11"/>
      <c r="B77" s="31"/>
      <c r="C77" s="5"/>
      <c r="D77" s="58">
        <v>322215366.00999999</v>
      </c>
      <c r="E77" s="20">
        <v>500379494</v>
      </c>
      <c r="F77" s="20">
        <v>0</v>
      </c>
      <c r="G77" s="20">
        <v>0</v>
      </c>
      <c r="H77" s="20">
        <v>0</v>
      </c>
      <c r="I77" s="20">
        <v>500379494</v>
      </c>
      <c r="J77" s="20">
        <f ca="1">IFERROR(__xludf.DUMMYFUNCTION("HLOOKUP('Hoja de Control'!$B$3,IMPORTRANGE(""1M9RGb3-yFoBamy_W4Fn_iE93Z5Xp95aLc573w8vZz_Y/edit#gid=1878505831"",""Deuda Documentada 2021!$A$8:$AA$255""),MATCH($A77,IMPORTRANGE(""1M9RGb3-yFoBamy_W4Fn_iE93Z5Xp95aLc573w8vZz_Y/edit#gid=1878505831"",""Deuda Do"&amp;"cumentada 2021!$A$8:$A$225""),0)+2,0)"),10236928.39)</f>
        <v>10236928.390000001</v>
      </c>
      <c r="K77" s="20">
        <v>0</v>
      </c>
      <c r="L77" s="5"/>
    </row>
    <row r="78" spans="1:12" ht="15" x14ac:dyDescent="0.25">
      <c r="A78" s="11"/>
      <c r="B78" s="35"/>
      <c r="C78" s="5"/>
      <c r="D78" s="58">
        <v>59138285.130000003</v>
      </c>
      <c r="E78" s="20">
        <v>86788886</v>
      </c>
      <c r="F78" s="20">
        <v>0</v>
      </c>
      <c r="G78" s="20">
        <v>0</v>
      </c>
      <c r="H78" s="20">
        <v>0</v>
      </c>
      <c r="I78" s="20">
        <v>86788886</v>
      </c>
      <c r="J78" s="20">
        <f ca="1">IFERROR(__xludf.DUMMYFUNCTION("HLOOKUP('Hoja de Control'!$B$3,IMPORTRANGE(""1M9RGb3-yFoBamy_W4Fn_iE93Z5Xp95aLc573w8vZz_Y/edit#gid=1878505831"",""Deuda Documentada 2021!$A$8:$AA$255""),MATCH($A78,IMPORTRANGE(""1M9RGb3-yFoBamy_W4Fn_iE93Z5Xp95aLc573w8vZz_Y/edit#gid=1878505831"",""Deuda Do"&amp;"cumentada 2021!$A$8:$A$225""),0)+2,0)"),1857811.89)</f>
        <v>1857811.89</v>
      </c>
      <c r="K78" s="20">
        <v>0</v>
      </c>
      <c r="L78" s="5"/>
    </row>
    <row r="79" spans="1:12" ht="15" x14ac:dyDescent="0.25">
      <c r="A79" s="11"/>
      <c r="B79" s="35"/>
      <c r="C79" s="5"/>
      <c r="D79" s="58">
        <v>38359202.960000001</v>
      </c>
      <c r="E79" s="20">
        <v>56000000</v>
      </c>
      <c r="F79" s="20">
        <v>0</v>
      </c>
      <c r="G79" s="20">
        <v>0</v>
      </c>
      <c r="H79" s="20">
        <v>0</v>
      </c>
      <c r="I79" s="20">
        <v>56000000</v>
      </c>
      <c r="J79" s="20">
        <f ca="1">IFERROR(__xludf.DUMMYFUNCTION("HLOOKUP('Hoja de Control'!$B$3,IMPORTRANGE(""1M9RGb3-yFoBamy_W4Fn_iE93Z5Xp95aLc573w8vZz_Y/edit#gid=1878505831"",""Deuda Documentada 2021!$A$8:$AA$255""),MATCH($A79,IMPORTRANGE(""1M9RGb3-yFoBamy_W4Fn_iE93Z5Xp95aLc573w8vZz_Y/edit#gid=1878505831"",""Deuda Do"&amp;"cumentada 2021!$A$8:$A$255""),0)+2,0)"),1242857.79)</f>
        <v>1242857.79</v>
      </c>
      <c r="K79" s="20">
        <v>0</v>
      </c>
      <c r="L79" s="5"/>
    </row>
    <row r="80" spans="1:12" ht="15" x14ac:dyDescent="0.25">
      <c r="A80" s="36"/>
      <c r="B80" s="37"/>
      <c r="C80" s="37"/>
      <c r="D80" s="38"/>
      <c r="E80" s="39"/>
      <c r="F80" s="39"/>
      <c r="G80" s="39"/>
      <c r="H80" s="39"/>
      <c r="I80" s="39"/>
      <c r="J80" s="39"/>
      <c r="K80" s="39"/>
      <c r="L80" s="5"/>
    </row>
    <row r="81" spans="1:12" ht="15" x14ac:dyDescent="0.25">
      <c r="A81" s="5"/>
      <c r="B81" s="5"/>
      <c r="C81" s="5"/>
      <c r="D81" s="5"/>
      <c r="E81" s="40"/>
      <c r="F81" s="40"/>
      <c r="G81" s="40"/>
      <c r="H81" s="40"/>
      <c r="I81" s="40"/>
      <c r="J81" s="40"/>
      <c r="K81" s="40"/>
      <c r="L81" s="5"/>
    </row>
    <row r="82" spans="1:12" ht="15" x14ac:dyDescent="0.25">
      <c r="A82" s="41">
        <v>1</v>
      </c>
      <c r="B82" s="5"/>
      <c r="C82" s="5"/>
      <c r="D82" s="73" t="s">
        <v>46</v>
      </c>
      <c r="E82" s="60"/>
      <c r="F82" s="60"/>
      <c r="G82" s="60"/>
      <c r="H82" s="60"/>
      <c r="I82" s="60"/>
      <c r="J82" s="60"/>
      <c r="K82" s="60"/>
      <c r="L82" s="5"/>
    </row>
    <row r="83" spans="1:12" ht="15" x14ac:dyDescent="0.25">
      <c r="A83" s="41">
        <v>2</v>
      </c>
      <c r="B83" s="5"/>
      <c r="C83" s="5"/>
      <c r="D83" s="73" t="s">
        <v>47</v>
      </c>
      <c r="E83" s="60"/>
      <c r="F83" s="60"/>
      <c r="G83" s="60"/>
      <c r="H83" s="60"/>
      <c r="I83" s="60"/>
      <c r="J83" s="60"/>
      <c r="K83" s="60"/>
      <c r="L83" s="5"/>
    </row>
    <row r="84" spans="1:12" ht="15" x14ac:dyDescent="0.25">
      <c r="A84" s="41" t="s">
        <v>48</v>
      </c>
      <c r="B84" s="5"/>
      <c r="C84" s="5"/>
      <c r="D84" s="74" t="s">
        <v>49</v>
      </c>
      <c r="E84" s="60"/>
      <c r="F84" s="60"/>
      <c r="G84" s="40"/>
      <c r="H84" s="40"/>
      <c r="I84" s="40"/>
      <c r="J84" s="40"/>
      <c r="K84" s="40"/>
      <c r="L84" s="5"/>
    </row>
    <row r="85" spans="1:12" ht="14.25" customHeight="1" x14ac:dyDescent="0.25">
      <c r="A85" s="41" t="s">
        <v>48</v>
      </c>
      <c r="B85" s="5"/>
      <c r="C85" s="5"/>
      <c r="D85" s="73" t="s">
        <v>76</v>
      </c>
      <c r="E85" s="73"/>
      <c r="F85" s="73"/>
      <c r="G85" s="73"/>
      <c r="H85" s="73"/>
      <c r="I85" s="73"/>
      <c r="J85" s="73"/>
      <c r="K85" s="40"/>
      <c r="L85" s="5"/>
    </row>
    <row r="86" spans="1:12" ht="15" x14ac:dyDescent="0.25">
      <c r="A86" s="5"/>
      <c r="B86" s="5"/>
      <c r="C86" s="5"/>
      <c r="D86" s="5"/>
      <c r="E86" s="40"/>
      <c r="F86" s="40"/>
      <c r="G86" s="40"/>
      <c r="H86" s="40"/>
      <c r="I86" s="40"/>
      <c r="J86" s="40"/>
      <c r="K86" s="40"/>
      <c r="L86" s="5"/>
    </row>
    <row r="87" spans="1:12" ht="30" x14ac:dyDescent="0.25">
      <c r="A87" s="78" t="s">
        <v>50</v>
      </c>
      <c r="B87" s="63"/>
      <c r="C87" s="63"/>
      <c r="D87" s="42" t="s">
        <v>51</v>
      </c>
      <c r="E87" s="43" t="s">
        <v>52</v>
      </c>
      <c r="F87" s="43" t="s">
        <v>53</v>
      </c>
      <c r="G87" s="43" t="s">
        <v>54</v>
      </c>
      <c r="H87" s="43" t="s">
        <v>55</v>
      </c>
      <c r="I87" s="40"/>
      <c r="J87" s="40"/>
      <c r="K87" s="44"/>
      <c r="L87" s="5"/>
    </row>
    <row r="88" spans="1:12" ht="15" x14ac:dyDescent="0.25">
      <c r="A88" s="79"/>
      <c r="B88" s="66"/>
      <c r="C88" s="66"/>
      <c r="D88" s="45" t="s">
        <v>56</v>
      </c>
      <c r="E88" s="10" t="s">
        <v>57</v>
      </c>
      <c r="F88" s="10" t="s">
        <v>58</v>
      </c>
      <c r="G88" s="10" t="s">
        <v>59</v>
      </c>
      <c r="H88" s="10" t="s">
        <v>60</v>
      </c>
      <c r="I88" s="40"/>
      <c r="J88" s="44"/>
      <c r="K88" s="44"/>
      <c r="L88" s="5"/>
    </row>
    <row r="89" spans="1:12" ht="15" x14ac:dyDescent="0.25">
      <c r="A89" s="80" t="s">
        <v>61</v>
      </c>
      <c r="B89" s="60"/>
      <c r="C89" s="60"/>
      <c r="D89" s="46"/>
      <c r="E89" s="30"/>
      <c r="F89" s="47"/>
      <c r="G89" s="30"/>
      <c r="H89" s="30"/>
      <c r="I89" s="40"/>
      <c r="J89" s="48"/>
      <c r="K89" s="48"/>
      <c r="L89" s="5"/>
    </row>
    <row r="90" spans="1:12" ht="15" x14ac:dyDescent="0.25">
      <c r="A90" s="75" t="s">
        <v>62</v>
      </c>
      <c r="B90" s="60"/>
      <c r="C90" s="31"/>
      <c r="D90" s="49">
        <v>800000000</v>
      </c>
      <c r="E90" s="50" t="s">
        <v>63</v>
      </c>
      <c r="F90" s="50" t="s">
        <v>64</v>
      </c>
      <c r="G90" s="50">
        <v>0</v>
      </c>
      <c r="H90" s="51">
        <v>6.9800000000000001E-2</v>
      </c>
      <c r="I90" s="48"/>
      <c r="J90" s="48"/>
      <c r="K90" s="40"/>
      <c r="L90" s="28"/>
    </row>
    <row r="91" spans="1:12" ht="15" x14ac:dyDescent="0.25">
      <c r="A91" s="75" t="s">
        <v>65</v>
      </c>
      <c r="B91" s="60"/>
      <c r="C91" s="31"/>
      <c r="D91" s="49">
        <v>200000000</v>
      </c>
      <c r="E91" s="50" t="s">
        <v>63</v>
      </c>
      <c r="F91" s="50" t="s">
        <v>66</v>
      </c>
      <c r="G91" s="50">
        <v>0</v>
      </c>
      <c r="H91" s="51">
        <v>7.0300000000000001E-2</v>
      </c>
      <c r="I91" s="48"/>
      <c r="J91" s="48"/>
      <c r="K91" s="40"/>
      <c r="L91" s="28"/>
    </row>
    <row r="92" spans="1:12" ht="15" x14ac:dyDescent="0.25">
      <c r="A92" s="75" t="s">
        <v>67</v>
      </c>
      <c r="B92" s="60"/>
      <c r="C92" s="31"/>
      <c r="D92" s="49">
        <v>300000000</v>
      </c>
      <c r="E92" s="50" t="s">
        <v>63</v>
      </c>
      <c r="F92" s="50" t="s">
        <v>68</v>
      </c>
      <c r="G92" s="50">
        <v>0</v>
      </c>
      <c r="H92" s="51"/>
      <c r="I92" s="48"/>
      <c r="J92" s="48"/>
      <c r="K92" s="40"/>
      <c r="L92" s="28"/>
    </row>
    <row r="93" spans="1:12" ht="15" x14ac:dyDescent="0.25">
      <c r="A93" s="75" t="s">
        <v>69</v>
      </c>
      <c r="B93" s="60"/>
      <c r="C93" s="31"/>
      <c r="D93" s="49">
        <v>200000000</v>
      </c>
      <c r="E93" s="50" t="s">
        <v>70</v>
      </c>
      <c r="F93" s="50" t="s">
        <v>71</v>
      </c>
      <c r="G93" s="50">
        <v>0</v>
      </c>
      <c r="H93" s="51">
        <v>5.2900000000000003E-2</v>
      </c>
      <c r="I93" s="48"/>
      <c r="J93" s="48"/>
      <c r="K93" s="40"/>
      <c r="L93" s="28"/>
    </row>
    <row r="94" spans="1:12" ht="15" x14ac:dyDescent="0.25">
      <c r="A94" s="76" t="s">
        <v>72</v>
      </c>
      <c r="B94" s="66"/>
      <c r="C94" s="52"/>
      <c r="D94" s="53">
        <v>200000000</v>
      </c>
      <c r="E94" s="54" t="s">
        <v>70</v>
      </c>
      <c r="F94" s="54" t="s">
        <v>73</v>
      </c>
      <c r="G94" s="54">
        <v>0</v>
      </c>
      <c r="H94" s="55">
        <v>5.33E-2</v>
      </c>
      <c r="I94" s="48"/>
      <c r="J94" s="48"/>
      <c r="K94" s="40"/>
      <c r="L94" s="28"/>
    </row>
    <row r="95" spans="1:12" ht="15" x14ac:dyDescent="0.25">
      <c r="A95" s="5"/>
      <c r="B95" s="5"/>
      <c r="C95" s="5"/>
      <c r="D95" s="5"/>
      <c r="E95" s="40"/>
      <c r="F95" s="40"/>
      <c r="G95" s="40"/>
      <c r="H95" s="40"/>
      <c r="I95" s="40"/>
      <c r="J95" s="40"/>
      <c r="K95" s="40"/>
      <c r="L95" s="5"/>
    </row>
    <row r="96" spans="1:12" ht="13.5" x14ac:dyDescent="0.25">
      <c r="A96" s="73" t="s">
        <v>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1:12" ht="13.5" x14ac:dyDescent="0.25">
      <c r="A97" s="77" t="s">
        <v>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2" ht="15" x14ac:dyDescent="0.25">
      <c r="A98" s="73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 ht="12.75" x14ac:dyDescent="0.2">
      <c r="E99" s="56"/>
      <c r="F99" s="56"/>
      <c r="G99" s="56"/>
      <c r="H99" s="56"/>
      <c r="I99" s="56"/>
      <c r="J99" s="56"/>
      <c r="K99" s="56"/>
    </row>
    <row r="100" spans="1:12" ht="12.75" x14ac:dyDescent="0.2">
      <c r="E100" s="56"/>
      <c r="F100" s="56"/>
      <c r="G100" s="56"/>
      <c r="H100" s="56"/>
      <c r="I100" s="56"/>
      <c r="J100" s="56"/>
      <c r="K100" s="56"/>
    </row>
  </sheetData>
  <mergeCells count="33">
    <mergeCell ref="A98:L98"/>
    <mergeCell ref="D84:F84"/>
    <mergeCell ref="A87:C88"/>
    <mergeCell ref="A89:C89"/>
    <mergeCell ref="A90:B90"/>
    <mergeCell ref="A91:B91"/>
    <mergeCell ref="A92:B92"/>
    <mergeCell ref="D83:K83"/>
    <mergeCell ref="A93:B93"/>
    <mergeCell ref="A94:B94"/>
    <mergeCell ref="A96:L96"/>
    <mergeCell ref="A97:L97"/>
    <mergeCell ref="D85:J85"/>
    <mergeCell ref="A60:B60"/>
    <mergeCell ref="A62:D62"/>
    <mergeCell ref="A64:C64"/>
    <mergeCell ref="A71:D71"/>
    <mergeCell ref="D82:K82"/>
    <mergeCell ref="C23:D23"/>
    <mergeCell ref="B28:C28"/>
    <mergeCell ref="C29:D29"/>
    <mergeCell ref="C50:D50"/>
    <mergeCell ref="C55:D55"/>
    <mergeCell ref="A8:D8"/>
    <mergeCell ref="A10:B10"/>
    <mergeCell ref="B11:C11"/>
    <mergeCell ref="C12:D12"/>
    <mergeCell ref="C18:D18"/>
    <mergeCell ref="A2:K2"/>
    <mergeCell ref="A4:K4"/>
    <mergeCell ref="A5:K5"/>
    <mergeCell ref="A6:K6"/>
    <mergeCell ref="A7:K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la Deuda y otros 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Yuri</cp:lastModifiedBy>
  <cp:lastPrinted>2021-07-31T03:05:27Z</cp:lastPrinted>
  <dcterms:modified xsi:type="dcterms:W3CDTF">2021-07-31T03:05:52Z</dcterms:modified>
</cp:coreProperties>
</file>